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223" documentId="11_14D39FA40B8615B328F5375515FA92E7F8308B57" xr6:coauthVersionLast="47" xr6:coauthVersionMax="47" xr10:uidLastSave="{7E679E62-7F8A-4537-B9E2-CF22136B7026}"/>
  <bookViews>
    <workbookView xWindow="-110" yWindow="-110" windowWidth="19420" windowHeight="10300" xr2:uid="{00000000-000D-0000-FFFF-FFFF00000000}"/>
  </bookViews>
  <sheets>
    <sheet name="ANOV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C19" i="1" s="1"/>
  <c r="E19" i="1" s="1"/>
  <c r="L7" i="1"/>
  <c r="L4" i="1"/>
  <c r="M7" i="1"/>
  <c r="M4" i="1"/>
  <c r="E18" i="1"/>
  <c r="D22" i="1"/>
  <c r="C18" i="1"/>
  <c r="C23" i="1" a="1"/>
  <c r="C23" i="1" s="1"/>
  <c r="K4" i="1"/>
  <c r="J7" i="1"/>
  <c r="J4" i="1"/>
  <c r="I4" i="1"/>
  <c r="C20" i="1" l="1"/>
  <c r="E20" i="1" s="1"/>
  <c r="C21" i="1"/>
  <c r="E21" i="1" s="1"/>
  <c r="C22" i="1" l="1"/>
  <c r="E22" i="1" s="1"/>
  <c r="F20" i="1" l="1"/>
  <c r="G20" i="1" s="1"/>
  <c r="F21" i="1"/>
  <c r="G21" i="1" s="1"/>
  <c r="F19" i="1"/>
  <c r="G19" i="1" s="1"/>
  <c r="F18" i="1"/>
  <c r="G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<sst xmlns="http://schemas.openxmlformats.org/spreadsheetml/2006/main" count="65" uniqueCount="36">
  <si>
    <t>実験No.</t>
  </si>
  <si>
    <t>温度</t>
  </si>
  <si>
    <t>時間</t>
  </si>
  <si>
    <t>圧力</t>
  </si>
  <si>
    <t>材料条件</t>
  </si>
  <si>
    <t>測定値</t>
  </si>
  <si>
    <t>低</t>
  </si>
  <si>
    <t>短</t>
  </si>
  <si>
    <t>材料A</t>
  </si>
  <si>
    <t>高</t>
  </si>
  <si>
    <t>材料B</t>
  </si>
  <si>
    <t>長</t>
  </si>
  <si>
    <t>要因</t>
  </si>
  <si>
    <t>平方和(SS)</t>
  </si>
  <si>
    <t>自由度(df)</t>
  </si>
  <si>
    <t>分散(MS)</t>
  </si>
  <si>
    <t>F値</t>
  </si>
  <si>
    <t>材料</t>
  </si>
  <si>
    <t>誤差</t>
  </si>
  <si>
    <t>合計</t>
  </si>
  <si>
    <t>■Input　直交表および実験結果</t>
    <rPh sb="7" eb="10">
      <t>チョッコウヒョウ</t>
    </rPh>
    <rPh sb="13" eb="17">
      <t>ジッケンケッカ</t>
    </rPh>
    <phoneticPr fontId="2"/>
  </si>
  <si>
    <t>■Output　分散分析表および要因効果図</t>
    <rPh sb="8" eb="13">
      <t>ブンサンブンセキヒョウ</t>
    </rPh>
    <rPh sb="16" eb="21">
      <t>ヨウインコウカズ</t>
    </rPh>
    <phoneticPr fontId="2"/>
  </si>
  <si>
    <t>全体平均</t>
    <rPh sb="0" eb="4">
      <t>ゼンタイヘイキン</t>
    </rPh>
    <phoneticPr fontId="2"/>
  </si>
  <si>
    <t>温度(低)</t>
    <rPh sb="0" eb="2">
      <t>オンド</t>
    </rPh>
    <rPh sb="3" eb="4">
      <t>テイ</t>
    </rPh>
    <phoneticPr fontId="2"/>
  </si>
  <si>
    <t>温度(高)</t>
    <rPh sb="0" eb="2">
      <t>オンド</t>
    </rPh>
    <rPh sb="3" eb="4">
      <t>コウ</t>
    </rPh>
    <phoneticPr fontId="2"/>
  </si>
  <si>
    <t>時間(短)</t>
    <rPh sb="3" eb="4">
      <t>ミジカ</t>
    </rPh>
    <phoneticPr fontId="2"/>
  </si>
  <si>
    <t>時間(長)</t>
    <rPh sb="0" eb="2">
      <t>ジカン</t>
    </rPh>
    <rPh sb="3" eb="4">
      <t>ナガ</t>
    </rPh>
    <phoneticPr fontId="2"/>
  </si>
  <si>
    <t>圧力(低)</t>
    <rPh sb="0" eb="2">
      <t>アツリョク</t>
    </rPh>
    <rPh sb="3" eb="4">
      <t>テイ</t>
    </rPh>
    <phoneticPr fontId="2"/>
  </si>
  <si>
    <t>圧力(高)</t>
    <rPh sb="0" eb="2">
      <t>アツリョク</t>
    </rPh>
    <rPh sb="3" eb="4">
      <t>コウ</t>
    </rPh>
    <phoneticPr fontId="2"/>
  </si>
  <si>
    <t>材料条件(A)</t>
    <rPh sb="0" eb="4">
      <t>ザイリョウジョウケン</t>
    </rPh>
    <phoneticPr fontId="2"/>
  </si>
  <si>
    <t>材料条件(B)</t>
    <rPh sb="0" eb="4">
      <t>ザイリョウジョウケン</t>
    </rPh>
    <phoneticPr fontId="2"/>
  </si>
  <si>
    <t>p値</t>
    <rPh sb="1" eb="2">
      <t>アタイ</t>
    </rPh>
    <phoneticPr fontId="2"/>
  </si>
  <si>
    <t>※P&lt;0.05で統計的に有意に影響する因子</t>
    <rPh sb="8" eb="11">
      <t>トウケイテキ</t>
    </rPh>
    <rPh sb="12" eb="14">
      <t>ユウイ</t>
    </rPh>
    <rPh sb="15" eb="17">
      <t>エイキョウ</t>
    </rPh>
    <rPh sb="19" eb="21">
      <t>インシ</t>
    </rPh>
    <phoneticPr fontId="2"/>
  </si>
  <si>
    <t>※P&lt;0.1で統計的に有意に影響が示唆される因子</t>
    <rPh sb="7" eb="10">
      <t>トウケイテキ</t>
    </rPh>
    <rPh sb="11" eb="13">
      <t>ユウイ</t>
    </rPh>
    <rPh sb="14" eb="16">
      <t>エイキョウ</t>
    </rPh>
    <rPh sb="17" eb="19">
      <t>シサ</t>
    </rPh>
    <rPh sb="22" eb="24">
      <t>インシ</t>
    </rPh>
    <phoneticPr fontId="2"/>
  </si>
  <si>
    <t>(1).分散分析表</t>
    <rPh sb="4" eb="9">
      <t>ブンサンブンセキヒョウ</t>
    </rPh>
    <phoneticPr fontId="2"/>
  </si>
  <si>
    <t>(2).要因効果図</t>
    <rPh sb="4" eb="9">
      <t>ヨウインコウカズ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</si>
</sst>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scheme val="minor"/>
    </font>
    <font>
      <sz val="11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b/>
      <u/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theme="0" tint="-0.14999847407452621"/>
      <name val="Meiryo UI"/>
      <family val="3"/>
      <charset val="128"/>
    </font>
    <font>
      <sz val="11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2" fontId="1" fillId="3" borderId="1" xfId="0" applyNumberFormat="1" applyFont="1" applyFill="1" applyBorder="1" applyAlignment="1">
      <alignment horizontal="center"/>
    </xf>
    <xf numFmtId="2" fontId="1" fillId="3" borderId="0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>
                <a:latin typeface="Meiryo UI" panose="020B0604030504040204" pitchFamily="50" charset="-128"/>
                <a:ea typeface="Meiryo UI" panose="020B0604030504040204" pitchFamily="50" charset="-128"/>
              </a:rPr>
              <a:t>温度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(ANOVA!$J$4,ANOVA!$J$7)</c:f>
              <c:numCache>
                <c:formatCode>General</c:formatCode>
                <c:ptCount val="2"/>
                <c:pt idx="0">
                  <c:v>58.25</c:v>
                </c:pt>
                <c:pt idx="1">
                  <c:v>77.5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23-4AB6-AA40-69F3AF7BE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9580303"/>
        <c:axId val="1679587023"/>
      </c:scatterChart>
      <c:valAx>
        <c:axId val="1679580303"/>
        <c:scaling>
          <c:orientation val="minMax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79587023"/>
        <c:crosses val="autoZero"/>
        <c:crossBetween val="midCat"/>
      </c:valAx>
      <c:valAx>
        <c:axId val="1679587023"/>
        <c:scaling>
          <c:orientation val="minMax"/>
          <c:max val="9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795803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>
                <a:latin typeface="Meiryo UI" panose="020B0604030504040204" pitchFamily="50" charset="-128"/>
                <a:ea typeface="Meiryo UI" panose="020B0604030504040204" pitchFamily="50" charset="-128"/>
              </a:rPr>
              <a:t>時間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(ANOVA!$K$4,ANOVA!$K$7)</c:f>
              <c:numCache>
                <c:formatCode>General</c:formatCode>
                <c:ptCount val="2"/>
                <c:pt idx="0">
                  <c:v>64.25</c:v>
                </c:pt>
                <c:pt idx="1">
                  <c:v>71.5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8F-455C-870F-6349AFA264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2524223"/>
        <c:axId val="1682522303"/>
      </c:scatterChart>
      <c:valAx>
        <c:axId val="1682524223"/>
        <c:scaling>
          <c:orientation val="minMax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82522303"/>
        <c:crosses val="autoZero"/>
        <c:crossBetween val="midCat"/>
      </c:valAx>
      <c:valAx>
        <c:axId val="1682522303"/>
        <c:scaling>
          <c:orientation val="minMax"/>
          <c:max val="9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825242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>
                <a:latin typeface="Meiryo UI" panose="020B0604030504040204" pitchFamily="50" charset="-128"/>
                <a:ea typeface="Meiryo UI" panose="020B0604030504040204" pitchFamily="50" charset="-128"/>
              </a:rPr>
              <a:t>圧力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(ANOVA!$L$4,ANOVA!$L$7)</c:f>
              <c:numCache>
                <c:formatCode>General</c:formatCode>
                <c:ptCount val="2"/>
                <c:pt idx="0">
                  <c:v>66.25</c:v>
                </c:pt>
                <c:pt idx="1">
                  <c:v>69.5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4E-4E67-9587-BEFC62153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4255055"/>
        <c:axId val="1764255535"/>
      </c:scatterChart>
      <c:valAx>
        <c:axId val="1764255055"/>
        <c:scaling>
          <c:orientation val="minMax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64255535"/>
        <c:crosses val="autoZero"/>
        <c:crossBetween val="midCat"/>
      </c:valAx>
      <c:valAx>
        <c:axId val="1764255535"/>
        <c:scaling>
          <c:orientation val="minMax"/>
          <c:max val="9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642550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>
                <a:latin typeface="Meiryo UI" panose="020B0604030504040204" pitchFamily="50" charset="-128"/>
                <a:ea typeface="Meiryo UI" panose="020B0604030504040204" pitchFamily="50" charset="-128"/>
              </a:rPr>
              <a:t>材料条件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(ANOVA!$M$4,ANOVA!$M$7)</c:f>
              <c:numCache>
                <c:formatCode>General</c:formatCode>
                <c:ptCount val="2"/>
                <c:pt idx="0">
                  <c:v>66.25</c:v>
                </c:pt>
                <c:pt idx="1">
                  <c:v>69.5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43-4D7C-A4A2-B65EA3839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5375503"/>
        <c:axId val="1765377423"/>
      </c:scatterChart>
      <c:valAx>
        <c:axId val="1765375503"/>
        <c:scaling>
          <c:orientation val="minMax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65377423"/>
        <c:crosses val="autoZero"/>
        <c:crossBetween val="midCat"/>
      </c:valAx>
      <c:valAx>
        <c:axId val="1765377423"/>
        <c:scaling>
          <c:orientation val="minMax"/>
          <c:max val="9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653755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14</xdr:row>
      <xdr:rowOff>44450</xdr:rowOff>
    </xdr:from>
    <xdr:to>
      <xdr:col>12</xdr:col>
      <xdr:colOff>260350</xdr:colOff>
      <xdr:row>26</xdr:row>
      <xdr:rowOff>146050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22D7FA6-B634-B39F-EF4D-0BCC17DBC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264645</xdr:colOff>
      <xdr:row>14</xdr:row>
      <xdr:rowOff>43329</xdr:rowOff>
    </xdr:from>
    <xdr:to>
      <xdr:col>16</xdr:col>
      <xdr:colOff>39220</xdr:colOff>
      <xdr:row>26</xdr:row>
      <xdr:rowOff>156882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261C278-90AE-BA99-5C7A-C8AB101B9E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7470</xdr:colOff>
      <xdr:row>26</xdr:row>
      <xdr:rowOff>149412</xdr:rowOff>
    </xdr:from>
    <xdr:to>
      <xdr:col>12</xdr:col>
      <xdr:colOff>254000</xdr:colOff>
      <xdr:row>39</xdr:row>
      <xdr:rowOff>14940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7679A215-770F-2438-E605-EE655C2562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263524</xdr:colOff>
      <xdr:row>26</xdr:row>
      <xdr:rowOff>148292</xdr:rowOff>
    </xdr:from>
    <xdr:to>
      <xdr:col>16</xdr:col>
      <xdr:colOff>29881</xdr:colOff>
      <xdr:row>39</xdr:row>
      <xdr:rowOff>14941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407C608-036D-004D-05EE-C38E07FC45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9</xdr:col>
      <xdr:colOff>67235</xdr:colOff>
      <xdr:row>25</xdr:row>
      <xdr:rowOff>52294</xdr:rowOff>
    </xdr:from>
    <xdr:ext cx="338554" cy="346377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A76D35F-5385-FAC3-7972-7B6899B5CA73}"/>
            </a:ext>
          </a:extLst>
        </xdr:cNvPr>
        <xdr:cNvSpPr txBox="1"/>
      </xdr:nvSpPr>
      <xdr:spPr>
        <a:xfrm>
          <a:off x="6491941" y="4923118"/>
          <a:ext cx="33855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低</a:t>
          </a:r>
        </a:p>
      </xdr:txBody>
    </xdr:sp>
    <xdr:clientData/>
  </xdr:oneCellAnchor>
  <xdr:oneCellAnchor>
    <xdr:from>
      <xdr:col>10</xdr:col>
      <xdr:colOff>578224</xdr:colOff>
      <xdr:row>25</xdr:row>
      <xdr:rowOff>55282</xdr:rowOff>
    </xdr:from>
    <xdr:ext cx="338554" cy="346377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B73DC68-3518-4CE8-A7A7-1117967C07C6}"/>
            </a:ext>
          </a:extLst>
        </xdr:cNvPr>
        <xdr:cNvSpPr txBox="1"/>
      </xdr:nvSpPr>
      <xdr:spPr>
        <a:xfrm>
          <a:off x="7615518" y="4926106"/>
          <a:ext cx="33855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高</a:t>
          </a:r>
        </a:p>
      </xdr:txBody>
    </xdr:sp>
    <xdr:clientData/>
  </xdr:oneCellAnchor>
  <xdr:oneCellAnchor>
    <xdr:from>
      <xdr:col>9</xdr:col>
      <xdr:colOff>47812</xdr:colOff>
      <xdr:row>37</xdr:row>
      <xdr:rowOff>85165</xdr:rowOff>
    </xdr:from>
    <xdr:ext cx="338554" cy="346377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92FE3808-9852-4CF2-A44B-87DF35BAC514}"/>
            </a:ext>
          </a:extLst>
        </xdr:cNvPr>
        <xdr:cNvSpPr txBox="1"/>
      </xdr:nvSpPr>
      <xdr:spPr>
        <a:xfrm>
          <a:off x="6472518" y="7286812"/>
          <a:ext cx="33855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低</a:t>
          </a:r>
        </a:p>
      </xdr:txBody>
    </xdr:sp>
    <xdr:clientData/>
  </xdr:oneCellAnchor>
  <xdr:oneCellAnchor>
    <xdr:from>
      <xdr:col>10</xdr:col>
      <xdr:colOff>558801</xdr:colOff>
      <xdr:row>37</xdr:row>
      <xdr:rowOff>88153</xdr:rowOff>
    </xdr:from>
    <xdr:ext cx="338554" cy="346377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A74027F-C387-491E-80B5-A861CABBF604}"/>
            </a:ext>
          </a:extLst>
        </xdr:cNvPr>
        <xdr:cNvSpPr txBox="1"/>
      </xdr:nvSpPr>
      <xdr:spPr>
        <a:xfrm>
          <a:off x="7596095" y="7289800"/>
          <a:ext cx="33855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高</a:t>
          </a:r>
        </a:p>
      </xdr:txBody>
    </xdr:sp>
    <xdr:clientData/>
  </xdr:oneCellAnchor>
  <xdr:oneCellAnchor>
    <xdr:from>
      <xdr:col>12</xdr:col>
      <xdr:colOff>850154</xdr:colOff>
      <xdr:row>37</xdr:row>
      <xdr:rowOff>103094</xdr:rowOff>
    </xdr:from>
    <xdr:ext cx="606384" cy="346377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6BA1F198-0B96-4BF8-AB66-E523D3040B9A}"/>
            </a:ext>
          </a:extLst>
        </xdr:cNvPr>
        <xdr:cNvSpPr txBox="1"/>
      </xdr:nvSpPr>
      <xdr:spPr>
        <a:xfrm>
          <a:off x="9172389" y="7304741"/>
          <a:ext cx="60638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材料</a:t>
          </a:r>
          <a:r>
            <a:rPr kumimoji="1" lang="en-US" altLang="ja-JP" sz="1200" b="1">
              <a:latin typeface="Meiryo UI" panose="020B0604030504040204" pitchFamily="50" charset="-128"/>
              <a:ea typeface="Meiryo UI" panose="020B0604030504040204" pitchFamily="50" charset="-128"/>
            </a:rPr>
            <a:t>A</a:t>
          </a:r>
          <a:endParaRPr kumimoji="1" lang="ja-JP" altLang="en-US" sz="12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14</xdr:col>
      <xdr:colOff>472142</xdr:colOff>
      <xdr:row>37</xdr:row>
      <xdr:rowOff>113553</xdr:rowOff>
    </xdr:from>
    <xdr:ext cx="604974" cy="346377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3401064C-727D-4ADE-B005-690EC4387FE2}"/>
            </a:ext>
          </a:extLst>
        </xdr:cNvPr>
        <xdr:cNvSpPr txBox="1"/>
      </xdr:nvSpPr>
      <xdr:spPr>
        <a:xfrm>
          <a:off x="10303436" y="7315200"/>
          <a:ext cx="60497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材料</a:t>
          </a:r>
          <a:r>
            <a:rPr kumimoji="1" lang="en-US" altLang="ja-JP" sz="1200" b="1">
              <a:latin typeface="Meiryo UI" panose="020B0604030504040204" pitchFamily="50" charset="-128"/>
              <a:ea typeface="Meiryo UI" panose="020B0604030504040204" pitchFamily="50" charset="-128"/>
            </a:rPr>
            <a:t>B</a:t>
          </a:r>
          <a:endParaRPr kumimoji="1" lang="ja-JP" altLang="en-US" sz="12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13</xdr:col>
      <xdr:colOff>85164</xdr:colOff>
      <xdr:row>25</xdr:row>
      <xdr:rowOff>40341</xdr:rowOff>
    </xdr:from>
    <xdr:ext cx="338554" cy="346377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5CA7386A-74E4-4EFF-A5F6-BC2764CECC8E}"/>
            </a:ext>
          </a:extLst>
        </xdr:cNvPr>
        <xdr:cNvSpPr txBox="1"/>
      </xdr:nvSpPr>
      <xdr:spPr>
        <a:xfrm>
          <a:off x="9303870" y="4911165"/>
          <a:ext cx="33855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短</a:t>
          </a:r>
        </a:p>
      </xdr:txBody>
    </xdr:sp>
    <xdr:clientData/>
  </xdr:oneCellAnchor>
  <xdr:oneCellAnchor>
    <xdr:from>
      <xdr:col>14</xdr:col>
      <xdr:colOff>596153</xdr:colOff>
      <xdr:row>25</xdr:row>
      <xdr:rowOff>43329</xdr:rowOff>
    </xdr:from>
    <xdr:ext cx="338554" cy="346377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3F6B3F2-D2AD-4172-AD47-48E80F2F98B9}"/>
            </a:ext>
          </a:extLst>
        </xdr:cNvPr>
        <xdr:cNvSpPr txBox="1"/>
      </xdr:nvSpPr>
      <xdr:spPr>
        <a:xfrm>
          <a:off x="10427447" y="4914153"/>
          <a:ext cx="338554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長</a:t>
          </a:r>
        </a:p>
      </xdr:txBody>
    </xdr:sp>
    <xdr:clientData/>
  </xdr:oneCellAnchor>
  <xdr:twoCellAnchor>
    <xdr:from>
      <xdr:col>0</xdr:col>
      <xdr:colOff>567765</xdr:colOff>
      <xdr:row>12</xdr:row>
      <xdr:rowOff>7471</xdr:rowOff>
    </xdr:from>
    <xdr:to>
      <xdr:col>17</xdr:col>
      <xdr:colOff>52294</xdr:colOff>
      <xdr:row>12</xdr:row>
      <xdr:rowOff>14941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51AE81A7-CC6E-7F91-5C5B-19E5DD9D7B31}"/>
            </a:ext>
          </a:extLst>
        </xdr:cNvPr>
        <xdr:cNvCxnSpPr/>
      </xdr:nvCxnSpPr>
      <xdr:spPr>
        <a:xfrm flipV="1">
          <a:off x="567765" y="2345765"/>
          <a:ext cx="11721353" cy="747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26"/>
  <sheetViews>
    <sheetView tabSelected="1" zoomScaleNormal="100" workbookViewId="0">
      <selection activeCell="X13" sqref="X13"/>
    </sheetView>
  </sheetViews>
  <sheetFormatPr defaultRowHeight="15" x14ac:dyDescent="0.35"/>
  <cols>
    <col min="1" max="2" width="8.7265625" style="1"/>
    <col min="3" max="3" width="12" style="1" bestFit="1" customWidth="1"/>
    <col min="4" max="4" width="11.26953125" style="1" bestFit="1" customWidth="1"/>
    <col min="5" max="5" width="12.54296875" style="1" bestFit="1" customWidth="1"/>
    <col min="6" max="6" width="11.08984375" style="1" customWidth="1"/>
    <col min="7" max="7" width="9.1796875" style="1" customWidth="1"/>
    <col min="8" max="8" width="8.7265625" style="1"/>
    <col min="9" max="9" width="9.6328125" style="1" bestFit="1" customWidth="1"/>
    <col min="10" max="10" width="8.7265625" style="1"/>
    <col min="11" max="11" width="9.6328125" style="1" bestFit="1" customWidth="1"/>
    <col min="12" max="12" width="8.7265625" style="1"/>
    <col min="13" max="13" width="12.81640625" style="1" bestFit="1" customWidth="1"/>
    <col min="14" max="15" width="8.7265625" style="1"/>
    <col min="16" max="17" width="12.81640625" style="1" bestFit="1" customWidth="1"/>
    <col min="18" max="16384" width="8.7265625" style="1"/>
  </cols>
  <sheetData>
    <row r="1" spans="2:13" ht="16" x14ac:dyDescent="0.35">
      <c r="B1" s="11" t="s">
        <v>20</v>
      </c>
    </row>
    <row r="3" spans="2:13" ht="15.5" thickBot="1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I3" s="15" t="s">
        <v>22</v>
      </c>
      <c r="J3" s="15" t="s">
        <v>23</v>
      </c>
      <c r="K3" s="15" t="s">
        <v>25</v>
      </c>
      <c r="L3" s="15" t="s">
        <v>27</v>
      </c>
      <c r="M3" s="15" t="s">
        <v>29</v>
      </c>
    </row>
    <row r="4" spans="2:13" ht="15.5" thickTop="1" x14ac:dyDescent="0.35">
      <c r="B4" s="2">
        <v>1</v>
      </c>
      <c r="C4" s="2" t="s">
        <v>6</v>
      </c>
      <c r="D4" s="2" t="s">
        <v>7</v>
      </c>
      <c r="E4" s="2" t="s">
        <v>6</v>
      </c>
      <c r="F4" s="2" t="s">
        <v>8</v>
      </c>
      <c r="G4" s="5">
        <v>52</v>
      </c>
      <c r="I4" s="15">
        <f>AVERAGE(G4:G11)</f>
        <v>67.875</v>
      </c>
      <c r="J4" s="15">
        <f>AVERAGEIFS(G4:G11, C4:C11, "低")</f>
        <v>58.25</v>
      </c>
      <c r="K4" s="15">
        <f>AVERAGEIFS(G4:G11, D4:D11, "短")</f>
        <v>64.25</v>
      </c>
      <c r="L4" s="15">
        <f>AVERAGEIFS(G4:G11, E4:E11, "低")</f>
        <v>66.25</v>
      </c>
      <c r="M4" s="15">
        <f>AVERAGEIFS(G4:G11, F4:F11, "材料A")</f>
        <v>66.25</v>
      </c>
    </row>
    <row r="5" spans="2:13" x14ac:dyDescent="0.35">
      <c r="B5" s="3">
        <v>2</v>
      </c>
      <c r="C5" s="3" t="s">
        <v>6</v>
      </c>
      <c r="D5" s="3" t="s">
        <v>7</v>
      </c>
      <c r="E5" s="3" t="s">
        <v>9</v>
      </c>
      <c r="F5" s="3" t="s">
        <v>10</v>
      </c>
      <c r="G5" s="6">
        <v>58</v>
      </c>
      <c r="I5" s="15"/>
      <c r="J5" s="15"/>
      <c r="K5" s="15"/>
      <c r="L5" s="15"/>
      <c r="M5" s="15"/>
    </row>
    <row r="6" spans="2:13" x14ac:dyDescent="0.35">
      <c r="B6" s="3">
        <v>3</v>
      </c>
      <c r="C6" s="3" t="s">
        <v>6</v>
      </c>
      <c r="D6" s="3" t="s">
        <v>11</v>
      </c>
      <c r="E6" s="3" t="s">
        <v>6</v>
      </c>
      <c r="F6" s="3" t="s">
        <v>10</v>
      </c>
      <c r="G6" s="6">
        <v>63</v>
      </c>
      <c r="I6" s="15"/>
      <c r="J6" s="15" t="s">
        <v>24</v>
      </c>
      <c r="K6" s="15" t="s">
        <v>26</v>
      </c>
      <c r="L6" s="15" t="s">
        <v>28</v>
      </c>
      <c r="M6" s="15" t="s">
        <v>30</v>
      </c>
    </row>
    <row r="7" spans="2:13" x14ac:dyDescent="0.35">
      <c r="B7" s="3">
        <v>4</v>
      </c>
      <c r="C7" s="3" t="s">
        <v>6</v>
      </c>
      <c r="D7" s="3" t="s">
        <v>11</v>
      </c>
      <c r="E7" s="3" t="s">
        <v>9</v>
      </c>
      <c r="F7" s="3" t="s">
        <v>8</v>
      </c>
      <c r="G7" s="6">
        <v>60</v>
      </c>
      <c r="I7" s="15"/>
      <c r="J7" s="15">
        <f>AVERAGEIFS(G4:G11, C4:C11, "高")</f>
        <v>77.5</v>
      </c>
      <c r="K7" s="15">
        <f>AVERAGEIFS(G4:G11, D4:D11, "長")</f>
        <v>71.5</v>
      </c>
      <c r="L7" s="15">
        <f>AVERAGEIFS(G4:G11, E4:E11, "高")</f>
        <v>69.5</v>
      </c>
      <c r="M7" s="15">
        <f>AVERAGEIFS(G4:G11, F4:F11, "材料B")</f>
        <v>69.5</v>
      </c>
    </row>
    <row r="8" spans="2:13" x14ac:dyDescent="0.35">
      <c r="B8" s="3">
        <v>5</v>
      </c>
      <c r="C8" s="3" t="s">
        <v>9</v>
      </c>
      <c r="D8" s="3" t="s">
        <v>7</v>
      </c>
      <c r="E8" s="3" t="s">
        <v>6</v>
      </c>
      <c r="F8" s="3" t="s">
        <v>10</v>
      </c>
      <c r="G8" s="6">
        <v>72</v>
      </c>
    </row>
    <row r="9" spans="2:13" x14ac:dyDescent="0.35">
      <c r="B9" s="3">
        <v>6</v>
      </c>
      <c r="C9" s="3" t="s">
        <v>9</v>
      </c>
      <c r="D9" s="3" t="s">
        <v>7</v>
      </c>
      <c r="E9" s="3" t="s">
        <v>9</v>
      </c>
      <c r="F9" s="3" t="s">
        <v>8</v>
      </c>
      <c r="G9" s="6">
        <v>75</v>
      </c>
    </row>
    <row r="10" spans="2:13" x14ac:dyDescent="0.35">
      <c r="B10" s="3">
        <v>7</v>
      </c>
      <c r="C10" s="3" t="s">
        <v>9</v>
      </c>
      <c r="D10" s="3" t="s">
        <v>11</v>
      </c>
      <c r="E10" s="3" t="s">
        <v>6</v>
      </c>
      <c r="F10" s="3" t="s">
        <v>8</v>
      </c>
      <c r="G10" s="6">
        <v>78</v>
      </c>
    </row>
    <row r="11" spans="2:13" ht="15.5" thickBot="1" x14ac:dyDescent="0.4">
      <c r="B11" s="4">
        <v>8</v>
      </c>
      <c r="C11" s="4" t="s">
        <v>9</v>
      </c>
      <c r="D11" s="4" t="s">
        <v>11</v>
      </c>
      <c r="E11" s="4" t="s">
        <v>9</v>
      </c>
      <c r="F11" s="4" t="s">
        <v>10</v>
      </c>
      <c r="G11" s="7">
        <v>85</v>
      </c>
    </row>
    <row r="12" spans="2:13" ht="15.5" thickTop="1" x14ac:dyDescent="0.35"/>
    <row r="14" spans="2:13" ht="16" x14ac:dyDescent="0.35">
      <c r="B14" s="11" t="s">
        <v>21</v>
      </c>
      <c r="I14" s="14" t="s">
        <v>35</v>
      </c>
    </row>
    <row r="16" spans="2:13" x14ac:dyDescent="0.35">
      <c r="B16" s="14" t="s">
        <v>34</v>
      </c>
    </row>
    <row r="17" spans="2:7" ht="15.5" thickBot="1" x14ac:dyDescent="0.4">
      <c r="B17" s="1" t="s">
        <v>12</v>
      </c>
      <c r="C17" s="1" t="s">
        <v>13</v>
      </c>
      <c r="D17" s="1" t="s">
        <v>14</v>
      </c>
      <c r="E17" s="1" t="s">
        <v>15</v>
      </c>
      <c r="F17" s="1" t="s">
        <v>16</v>
      </c>
      <c r="G17" s="1" t="s">
        <v>31</v>
      </c>
    </row>
    <row r="18" spans="2:7" ht="15.5" thickTop="1" x14ac:dyDescent="0.35">
      <c r="B18" s="2" t="s">
        <v>1</v>
      </c>
      <c r="C18" s="8">
        <f>4*((J4-I4)^2+(J7-I4)^2)</f>
        <v>741.125</v>
      </c>
      <c r="D18" s="2">
        <v>1</v>
      </c>
      <c r="E18" s="8">
        <f>C18/D18</f>
        <v>741.125</v>
      </c>
      <c r="F18" s="8">
        <f>E18/E22</f>
        <v>214.3012048192771</v>
      </c>
      <c r="G18" s="12">
        <f>_xlfn.F.DIST.RT(F18, D18, D22)</f>
        <v>6.9133082641694257E-4</v>
      </c>
    </row>
    <row r="19" spans="2:7" x14ac:dyDescent="0.35">
      <c r="B19" s="3" t="s">
        <v>2</v>
      </c>
      <c r="C19" s="9">
        <f>4*((K4-I4)^2+(K7-I4)^2)</f>
        <v>105.125</v>
      </c>
      <c r="D19" s="3">
        <v>1</v>
      </c>
      <c r="E19" s="9">
        <f>C19/D19</f>
        <v>105.125</v>
      </c>
      <c r="F19" s="9">
        <f>E19/E22</f>
        <v>30.397590361445783</v>
      </c>
      <c r="G19" s="13">
        <f>_xlfn.F.DIST.RT(F19, D19, D22)</f>
        <v>1.174975120002858E-2</v>
      </c>
    </row>
    <row r="20" spans="2:7" x14ac:dyDescent="0.35">
      <c r="B20" s="3" t="s">
        <v>3</v>
      </c>
      <c r="C20" s="9">
        <f>4*((L4-I4)^2+(L7-I4)^2)</f>
        <v>21.125</v>
      </c>
      <c r="D20" s="3">
        <v>1</v>
      </c>
      <c r="E20" s="9">
        <f>C20/D20</f>
        <v>21.125</v>
      </c>
      <c r="F20" s="9">
        <f>E20/E22</f>
        <v>6.1084337349397586</v>
      </c>
      <c r="G20" s="13">
        <f>_xlfn.F.DIST.RT(F20, D20, D22)</f>
        <v>8.9942738331887345E-2</v>
      </c>
    </row>
    <row r="21" spans="2:7" x14ac:dyDescent="0.35">
      <c r="B21" s="3" t="s">
        <v>17</v>
      </c>
      <c r="C21" s="9">
        <f>4*((M4-I4)^2+(M7-I4)^2)</f>
        <v>21.125</v>
      </c>
      <c r="D21" s="3">
        <v>1</v>
      </c>
      <c r="E21" s="9">
        <f>C21/D21</f>
        <v>21.125</v>
      </c>
      <c r="F21" s="9">
        <f>E21/E22</f>
        <v>6.1084337349397586</v>
      </c>
      <c r="G21" s="13">
        <f>_xlfn.F.DIST.RT(F21, D21, D22)</f>
        <v>8.9942738331887345E-2</v>
      </c>
    </row>
    <row r="22" spans="2:7" ht="15.5" thickBot="1" x14ac:dyDescent="0.4">
      <c r="B22" s="4" t="s">
        <v>18</v>
      </c>
      <c r="C22" s="10">
        <f>C23-C18-C19-C20-C21</f>
        <v>10.375</v>
      </c>
      <c r="D22" s="4">
        <f>D23-D18-D19-D20-D21</f>
        <v>3</v>
      </c>
      <c r="E22" s="10">
        <f>C22/D22</f>
        <v>3.4583333333333335</v>
      </c>
      <c r="F22" s="10"/>
      <c r="G22" s="4"/>
    </row>
    <row r="23" spans="2:7" ht="15.5" thickTop="1" x14ac:dyDescent="0.35">
      <c r="B23" s="1" t="s">
        <v>19</v>
      </c>
      <c r="C23" s="1" cm="1">
        <f t="array" ref="C23">SUM((G4:G11-I4)^2)</f>
        <v>898.875</v>
      </c>
      <c r="D23" s="1">
        <v>7</v>
      </c>
    </row>
    <row r="25" spans="2:7" x14ac:dyDescent="0.35">
      <c r="B25" s="16" t="s">
        <v>32</v>
      </c>
    </row>
    <row r="26" spans="2:7" x14ac:dyDescent="0.35">
      <c r="B26" s="16" t="s">
        <v>33</v>
      </c>
    </row>
  </sheetData>
  <phoneticPr fontId="2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ANOVA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2026-04-27T12:35:30Z</dcterms:created>
  <dcterms:modified xsi:type="dcterms:W3CDTF">2026-04-27T12:35:42Z</dcterms:modified>
</cp:coreProperties>
</file>